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Т5(2)'!$E$37:$O$75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<sst xmlns="http://schemas.openxmlformats.org/spreadsheetml/2006/main" count="404" uniqueCount="269">
  <si>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</si>
  <si>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</si>
  <si>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</si>
  <si>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</si>
  <si>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</si>
  <si>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</si>
  <si>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</si>
  <si>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</si>
  <si>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</si>
  <si>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</si>
  <si>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</si>
  <si>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</si>
  <si>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</si>
  <si>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</si>
  <si>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</si>
  <si>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</si>
  <si>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</si>
  <si>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</si>
  <si>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</si>
  <si>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</si>
  <si>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</si>
  <si>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</si>
  <si>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</si>
  <si>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</si>
  <si>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</si>
  <si>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</si>
  <si>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</si>
  <si>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</si>
  <si>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</si>
  <si>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</si>
  <si>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</si>
  <si>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</si>
  <si>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</si>
  <si>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</si>
  <si>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</si>
  <si>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</si>
  <si>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</si>
  <si>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</si>
  <si>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</si>
  <si>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</si>
  <si>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</si>
  <si>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</si>
  <si>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</si>
  <si>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</si>
  <si>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</si>
  <si>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</si>
  <si>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</si>
  <si>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</si>
  <si>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</si>
  <si>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</si>
  <si>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</si>
  <si>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</si>
  <si>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</si>
  <si>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</si>
  <si>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</si>
  <si>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</si>
  <si>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</si>
  <si>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</si>
  <si>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</si>
  <si>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</si>
  <si>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</si>
  <si>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</si>
  <si>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</si>
  <si>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</si>
  <si>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</si>
  <si>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</si>
  <si>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</si>
  <si>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</si>
  <si>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</si>
  <si>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</si>
  <si>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</si>
  <si>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</si>
  <si>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</si>
  <si>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</si>
  <si>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</si>
  <si>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</si>
  <si>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</si>
  <si>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</si>
  <si>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</si>
  <si>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</si>
  <si>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</si>
  <si>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</si>
  <si>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</si>
  <si>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</si>
  <si>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</si>
  <si>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</si>
  <si>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</si>
  <si>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</si>
  <si>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</si>
  <si>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</si>
  <si>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</si>
  <si>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</si>
  <si>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</si>
  <si>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</si>
  <si>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</si>
  <si>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</si>
  <si>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</si>
  <si>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</si>
  <si>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</si>
  <si>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</si>
  <si>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</si>
  <si>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</si>
  <si>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</si>
  <si>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</si>
  <si>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</si>
  <si>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</si>
  <si>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</si>
  <si>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</si>
  <si>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</si>
  <si>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</si>
  <si>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</si>
  <si>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</si>
  <si>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</si>
  <si>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</si>
  <si>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</si>
  <si>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</si>
  <si>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</si>
  <si>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</si>
  <si>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</si>
  <si>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</si>
  <si>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</si>
  <si>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</si>
  <si>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</si>
  <si>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</si>
  <si>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</si>
  <si>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</si>
  <si>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</si>
  <si>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</si>
  <si>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</si>
  <si>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</si>
  <si>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</si>
  <si>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</si>
  <si>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</si>
  <si>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</si>
  <si>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</si>
  <si>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</si>
  <si>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</si>
  <si>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</si>
  <si>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</si>
  <si>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</si>
  <si>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</si>
  <si>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</si>
  <si>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</si>
  <si>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</si>
  <si>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</si>
  <si>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</si>
  <si>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</si>
  <si>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</si>
  <si>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</si>
  <si>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</si>
  <si>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</si>
  <si>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</si>
  <si>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</si>
  <si>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</si>
  <si>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</si>
  <si>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</si>
  <si>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</si>
  <si>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</si>
  <si>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</si>
  <si>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</si>
  <si>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</si>
  <si>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</si>
  <si>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</si>
  <si>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</si>
  <si>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</si>
  <si>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</si>
  <si>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</si>
  <si>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</si>
  <si>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</si>
  <si>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</si>
  <si>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</si>
  <si>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</si>
  <si>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</si>
  <si>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</si>
  <si>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</si>
  <si>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</si>
  <si>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</si>
  <si>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</si>
  <si>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</si>
  <si>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</si>
  <si>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</si>
  <si>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</si>
  <si>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</si>
  <si>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</si>
  <si>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</si>
  <si>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</si>
  <si>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</si>
  <si>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</si>
  <si>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</si>
  <si>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</si>
  <si>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</si>
  <si>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</si>
  <si>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</si>
  <si>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</si>
  <si>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</si>
  <si>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</si>
  <si>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</si>
  <si>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</si>
  <si>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</si>
  <si>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</si>
  <si>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</si>
  <si>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</si>
  <si>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</si>
  <si>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</si>
  <si>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</si>
  <si>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</si>
  <si>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</si>
  <si>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</si>
  <si>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</si>
  <si>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</si>
  <si>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</si>
  <si>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</si>
  <si>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</si>
  <si>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</si>
  <si>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</si>
  <si>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</si>
  <si>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</si>
  <si>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</si>
  <si>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</si>
  <si>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</si>
  <si>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</si>
  <si>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</si>
  <si>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</si>
  <si>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</si>
  <si>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</si>
  <si>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</si>
  <si>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</si>
  <si>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</si>
  <si>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</si>
  <si>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</si>
  <si>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</si>
  <si>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</si>
  <si>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</si>
  <si>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</si>
  <si>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</si>
  <si>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</si>
  <si>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</si>
  <si>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</si>
  <si>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</si>
  <si>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</si>
  <si>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</si>
  <si>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</si>
  <si>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</si>
  <si>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</si>
  <si>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</si>
  <si>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</si>
  <si>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</si>
  <si>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</si>
  <si>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</si>
  <si>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</si>
  <si>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</si>
  <si>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</si>
  <si>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</si>
  <si>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</si>
  <si>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</si>
  <si>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</si>
  <si>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</si>
  <si>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</si>
  <si>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</si>
  <si>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</si>
  <si>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</si>
  <si>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</si>
  <si>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</si>
  <si>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</si>
  <si>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Вход снизу, выход снизу</t>
  </si>
  <si>
    <t>c_nS1</t>
  </si>
  <si>
    <t>MTF3-330-22</t>
  </si>
  <si>
    <t>2MBi550VJ-170-50</t>
  </si>
  <si>
    <t>1600x800x600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</si>
</sst>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/>
    <xf numFmtId="164" fontId="0" fillId="0" borderId="0" xfId="0" applyNumberForma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69" t="s">
        <v>151</v>
      </c>
      <c r="B4" s="70"/>
      <c r="C4" s="70"/>
      <c r="D4" s="70"/>
      <c r="E4" s="71"/>
      <c r="F4" s="66" t="str">
        <f xml:space="preserve"> IF( 'Параметры Т5(2)'!E28=0, "T5A", IF( 'Параметры Т5(2)'!E31 &gt; 1,  "T5C",  "T5M" ) )</f>
        <v>T5M</v>
      </c>
      <c r="G4" s="67"/>
      <c r="H4" s="67"/>
      <c r="I4" s="67"/>
      <c r="J4" s="68"/>
    </row>
    <row r="5" spans="1:10" ht="63" customHeight="1" x14ac:dyDescent="0.25">
      <c r="A5" s="84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86"/>
      <c r="C5" s="86"/>
      <c r="D5" s="86"/>
      <c r="E5" s="85"/>
      <c r="F5" s="63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64"/>
      <c r="H5" s="64"/>
      <c r="I5" s="64"/>
      <c r="J5" s="65"/>
    </row>
    <row r="6" spans="1:10" ht="8.25" customHeight="1" x14ac:dyDescent="0.25">
      <c r="B6" s="3"/>
      <c r="C6" s="6"/>
      <c r="D6" s="6"/>
    </row>
    <row r="7" spans="1:10" ht="18.75" customHeight="1" x14ac:dyDescent="0.3">
      <c r="A7" s="69" t="s">
        <v>88</v>
      </c>
      <c r="B7" s="70"/>
      <c r="C7" s="70"/>
      <c r="D7" s="70"/>
      <c r="E7" s="70"/>
      <c r="F7" s="70"/>
      <c r="G7" s="70"/>
      <c r="H7" s="70"/>
      <c r="I7" s="70"/>
      <c r="J7" s="71"/>
    </row>
    <row r="8" spans="1:10" ht="18.75" x14ac:dyDescent="0.3">
      <c r="A8" s="94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T5M-250-1.0/0.5-1000-690</v>
      </c>
      <c r="B8" s="95"/>
      <c r="C8" s="95"/>
      <c r="D8" s="95"/>
      <c r="E8" s="95"/>
      <c r="F8" s="95"/>
      <c r="G8" s="95"/>
      <c r="H8" s="95"/>
      <c r="I8" s="95"/>
      <c r="J8" s="96"/>
    </row>
    <row r="9" spans="1:10" ht="15" customHeight="1" x14ac:dyDescent="0.25">
      <c r="A9" s="84" t="s">
        <v>16</v>
      </c>
      <c r="B9" s="86"/>
      <c r="C9" s="86"/>
      <c r="D9" s="86"/>
      <c r="E9" s="85"/>
      <c r="F9" s="63" t="str">
        <f>IF( MID( 'Параметры Т5(2)'!E16, 2, 2 ) = "x ", REPLACE( 'Параметры Т5(2)'!E16, 1, 3, ""),    'Параметры Т5(2)'!E16)</f>
        <v>MTF3-330-22</v>
      </c>
      <c r="G9" s="64"/>
      <c r="H9" s="64"/>
      <c r="I9" s="64"/>
      <c r="J9" s="65"/>
    </row>
    <row r="10" spans="1:10" ht="15" customHeight="1" x14ac:dyDescent="0.25">
      <c r="A10" s="84" t="s">
        <v>15</v>
      </c>
      <c r="B10" s="86"/>
      <c r="C10" s="86"/>
      <c r="D10" s="86"/>
      <c r="E10" s="85"/>
      <c r="F10" s="63">
        <f>'Параметры Т5(2)'!E14</f>
        <v>1</v>
      </c>
      <c r="G10" s="64"/>
      <c r="H10" s="64"/>
      <c r="I10" s="64"/>
      <c r="J10" s="65"/>
    </row>
    <row r="11" spans="1:10" ht="15" customHeight="1" x14ac:dyDescent="0.25">
      <c r="A11" s="84" t="s">
        <v>118</v>
      </c>
      <c r="B11" s="86"/>
      <c r="C11" s="86"/>
      <c r="D11" s="86"/>
      <c r="E11" s="85"/>
      <c r="F11" s="63">
        <f xml:space="preserve"> IF( MID( 'Параметры Т5(2)'!E16, 2, 2 ) = "x ", MID('Параметры Т5(2)'!E16, 1, 1 ), 1)</f>
        <v>1</v>
      </c>
      <c r="G11" s="64"/>
      <c r="H11" s="64"/>
      <c r="I11" s="64"/>
      <c r="J11" s="65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69" t="s">
        <v>79</v>
      </c>
      <c r="B13" s="70"/>
      <c r="C13" s="70"/>
      <c r="D13" s="70"/>
      <c r="E13" s="70"/>
      <c r="F13" s="70"/>
      <c r="G13" s="70"/>
      <c r="H13" s="70"/>
      <c r="I13" s="70"/>
      <c r="J13" s="71"/>
    </row>
    <row r="14" spans="1:10" ht="15" customHeight="1" x14ac:dyDescent="0.25">
      <c r="A14" s="84" t="s">
        <v>13</v>
      </c>
      <c r="B14" s="86"/>
      <c r="C14" s="86"/>
      <c r="D14" s="84" t="s">
        <v>93</v>
      </c>
      <c r="E14" s="85"/>
      <c r="F14" s="8" t="s">
        <v>4</v>
      </c>
      <c r="G14" s="66">
        <f>ROUND( Pn,  -1 )</f>
        <v>250</v>
      </c>
      <c r="H14" s="67"/>
      <c r="I14" s="67"/>
      <c r="J14" s="68"/>
    </row>
    <row r="15" spans="1:10" ht="15" customHeight="1" x14ac:dyDescent="0.25">
      <c r="A15" s="84" t="s">
        <v>11</v>
      </c>
      <c r="B15" s="86"/>
      <c r="C15" s="86"/>
      <c r="D15" s="84" t="s">
        <v>94</v>
      </c>
      <c r="E15" s="85"/>
      <c r="F15" s="8" t="s">
        <v>5</v>
      </c>
      <c r="G15" s="66">
        <f>'Параметры Т5(2)'!E5</f>
        <v>1</v>
      </c>
      <c r="H15" s="67"/>
      <c r="I15" s="67"/>
      <c r="J15" s="68"/>
    </row>
    <row r="16" spans="1:10" ht="15" customHeight="1" x14ac:dyDescent="0.25">
      <c r="A16" s="84" t="s">
        <v>103</v>
      </c>
      <c r="B16" s="86"/>
      <c r="C16" s="86"/>
      <c r="D16" s="84" t="s">
        <v>0</v>
      </c>
      <c r="E16" s="85"/>
      <c r="F16" s="8" t="s">
        <v>5</v>
      </c>
      <c r="G16" s="63" t="str">
        <f>CONCATENATE( 'Параметры Т5(2)'!Q39, " ÷ ",  'Параметры Т5(2)'!P39)</f>
        <v>0.5 ÷ 1</v>
      </c>
      <c r="H16" s="64"/>
      <c r="I16" s="64"/>
      <c r="J16" s="65"/>
    </row>
    <row r="17" spans="1:10" ht="15" customHeight="1" x14ac:dyDescent="0.25">
      <c r="A17" s="84" t="s">
        <v>12</v>
      </c>
      <c r="B17" s="86"/>
      <c r="C17" s="86"/>
      <c r="D17" s="84" t="s">
        <v>95</v>
      </c>
      <c r="E17" s="85"/>
      <c r="F17" s="8" t="s">
        <v>6</v>
      </c>
      <c r="G17" s="66">
        <f>'Параметры Т5(2)'!E6</f>
        <v>1000</v>
      </c>
      <c r="H17" s="67"/>
      <c r="I17" s="67"/>
      <c r="J17" s="68"/>
    </row>
    <row r="18" spans="1:10" ht="15" customHeight="1" x14ac:dyDescent="0.25">
      <c r="A18" s="84" t="s">
        <v>262</v>
      </c>
      <c r="B18" s="86"/>
      <c r="C18" s="86"/>
      <c r="D18" s="84" t="s">
        <v>108</v>
      </c>
      <c r="E18" s="85"/>
      <c r="F18" s="8" t="s">
        <v>6</v>
      </c>
      <c r="G18" s="66" t="str">
        <f>CONCATENATE( IF('Параметры Т5(2)'!E32, CONCATENATE(TEXT('Параметры Т5(2)'!E32, "#"), "x"),""), Uab  )</f>
        <v>690</v>
      </c>
      <c r="H18" s="67"/>
      <c r="I18" s="67"/>
      <c r="J18" s="68"/>
    </row>
    <row r="19" spans="1:10" ht="45" customHeight="1" x14ac:dyDescent="0.25">
      <c r="A19" s="84" t="s">
        <v>120</v>
      </c>
      <c r="B19" s="86"/>
      <c r="C19" s="86"/>
      <c r="D19" s="63" t="s">
        <v>42</v>
      </c>
      <c r="E19" s="65"/>
      <c r="F19" s="40" t="s">
        <v>155</v>
      </c>
      <c r="G19" s="63" t="s">
        <v>156</v>
      </c>
      <c r="H19" s="64"/>
      <c r="I19" s="64"/>
      <c r="J19" s="65"/>
    </row>
    <row r="20" spans="1:10" ht="15" customHeight="1" x14ac:dyDescent="0.25">
      <c r="A20" s="84" t="s">
        <v>117</v>
      </c>
      <c r="B20" s="86"/>
      <c r="C20" s="86"/>
      <c r="D20" s="63" t="s">
        <v>96</v>
      </c>
      <c r="E20" s="65"/>
      <c r="F20" s="8" t="s">
        <v>6</v>
      </c>
      <c r="G20" s="66" t="str">
        <f>CONCATENATE(IF(Un &gt; 1000,"160","80")," ÷ ", Un)</f>
        <v>80 ÷ 1000</v>
      </c>
      <c r="H20" s="67"/>
      <c r="I20" s="67"/>
      <c r="J20" s="68"/>
    </row>
    <row r="21" spans="1:10" ht="15" customHeight="1" x14ac:dyDescent="0.25">
      <c r="A21" s="84" t="s">
        <v>80</v>
      </c>
      <c r="B21" s="86"/>
      <c r="C21" s="86"/>
      <c r="D21" s="86"/>
      <c r="E21" s="85"/>
      <c r="F21" s="8" t="s">
        <v>25</v>
      </c>
      <c r="G21" s="66" t="s">
        <v>127</v>
      </c>
      <c r="H21" s="67"/>
      <c r="I21" s="67"/>
      <c r="J21" s="68"/>
    </row>
    <row r="22" spans="1:10" ht="15" customHeight="1" x14ac:dyDescent="0.25">
      <c r="A22" s="84" t="s">
        <v>171</v>
      </c>
      <c r="B22" s="86"/>
      <c r="C22" s="86"/>
      <c r="D22" s="86"/>
      <c r="E22" s="85"/>
      <c r="F22" s="8" t="s">
        <v>25</v>
      </c>
      <c r="G22" s="66" t="s">
        <v>157</v>
      </c>
      <c r="H22" s="67"/>
      <c r="I22" s="67"/>
      <c r="J22" s="68"/>
    </row>
    <row r="23" spans="1:10" ht="30" customHeight="1" x14ac:dyDescent="0.25">
      <c r="A23" s="84" t="s">
        <v>116</v>
      </c>
      <c r="B23" s="86"/>
      <c r="C23" s="86"/>
      <c r="D23" s="86"/>
      <c r="E23" s="85"/>
      <c r="F23" s="15" t="s">
        <v>25</v>
      </c>
      <c r="G23" s="63" t="s">
        <v>128</v>
      </c>
      <c r="H23" s="64"/>
      <c r="I23" s="64"/>
      <c r="J23" s="65"/>
    </row>
    <row r="24" spans="1:10" ht="15" customHeight="1" x14ac:dyDescent="0.25">
      <c r="A24" s="84" t="s">
        <v>92</v>
      </c>
      <c r="B24" s="86"/>
      <c r="C24" s="86"/>
      <c r="D24" s="86"/>
      <c r="E24" s="85"/>
      <c r="F24" s="8" t="s">
        <v>25</v>
      </c>
      <c r="G24" s="66">
        <f>'Параметры Т5(2)'!E10</f>
        <v>98.9</v>
      </c>
      <c r="H24" s="67"/>
      <c r="I24" s="67"/>
      <c r="J24" s="68"/>
    </row>
    <row r="25" spans="1:10" ht="7.5" customHeight="1" x14ac:dyDescent="0.25">
      <c r="B25" s="3"/>
      <c r="C25" s="6"/>
      <c r="D25" s="6"/>
      <c r="F25" s="6"/>
      <c r="G25" s="93"/>
      <c r="H25" s="93"/>
    </row>
    <row r="26" spans="1:10" ht="18.75" customHeight="1" x14ac:dyDescent="0.3">
      <c r="A26" s="69" t="s">
        <v>81</v>
      </c>
      <c r="B26" s="70"/>
      <c r="C26" s="70"/>
      <c r="D26" s="70"/>
      <c r="E26" s="70"/>
      <c r="F26" s="70"/>
      <c r="G26" s="70"/>
      <c r="H26" s="70"/>
      <c r="I26" s="70"/>
      <c r="J26" s="71"/>
    </row>
    <row r="27" spans="1:10" ht="15" customHeight="1" x14ac:dyDescent="0.25">
      <c r="A27" s="84" t="s">
        <v>101</v>
      </c>
      <c r="B27" s="86"/>
      <c r="C27" s="86"/>
      <c r="D27" s="63" t="s">
        <v>97</v>
      </c>
      <c r="E27" s="65"/>
      <c r="F27" s="8" t="s">
        <v>6</v>
      </c>
      <c r="G27" s="66">
        <f xml:space="preserve"> Un</f>
        <v>1000</v>
      </c>
      <c r="H27" s="67"/>
      <c r="I27" s="67"/>
      <c r="J27" s="68"/>
    </row>
    <row r="28" spans="1:10" ht="15" customHeight="1" x14ac:dyDescent="0.25">
      <c r="A28" s="84" t="s">
        <v>102</v>
      </c>
      <c r="B28" s="86"/>
      <c r="C28" s="86"/>
      <c r="D28" s="63" t="s">
        <v>98</v>
      </c>
      <c r="E28" s="65"/>
      <c r="F28" s="8" t="s">
        <v>37</v>
      </c>
      <c r="G28" s="90">
        <f>'Параметры Т5(2)'!P45</f>
        <v>298</v>
      </c>
      <c r="H28" s="91"/>
      <c r="I28" s="91"/>
      <c r="J28" s="92"/>
    </row>
    <row r="29" spans="1:10" ht="15" customHeight="1" x14ac:dyDescent="0.25">
      <c r="A29" s="84" t="s">
        <v>175</v>
      </c>
      <c r="B29" s="86"/>
      <c r="C29" s="86"/>
      <c r="D29" s="63" t="s">
        <v>99</v>
      </c>
      <c r="E29" s="65"/>
      <c r="F29" s="8" t="s">
        <v>37</v>
      </c>
      <c r="G29" s="90">
        <f>'Параметры Т5(2)'!P47</f>
        <v>253</v>
      </c>
      <c r="H29" s="91"/>
      <c r="I29" s="91"/>
      <c r="J29" s="92"/>
    </row>
    <row r="30" spans="1:10" ht="15" customHeight="1" x14ac:dyDescent="0.25">
      <c r="A30" s="84" t="s">
        <v>176</v>
      </c>
      <c r="B30" s="86"/>
      <c r="C30" s="86"/>
      <c r="D30" s="63" t="s">
        <v>100</v>
      </c>
      <c r="E30" s="65"/>
      <c r="F30" s="8" t="s">
        <v>37</v>
      </c>
      <c r="G30" s="90">
        <f>'Параметры Т5(2)'!P46</f>
        <v>346</v>
      </c>
      <c r="H30" s="91"/>
      <c r="I30" s="91"/>
      <c r="J30" s="92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84" t="s">
        <v>89</v>
      </c>
      <c r="B32" s="86"/>
      <c r="C32" s="86"/>
      <c r="D32" s="86"/>
      <c r="E32" s="85"/>
      <c r="F32" s="8" t="s">
        <v>8</v>
      </c>
      <c r="G32" s="90">
        <f>'Параметры Т5(2)'!P74</f>
        <v>67</v>
      </c>
      <c r="H32" s="91"/>
      <c r="I32" s="91"/>
      <c r="J32" s="92"/>
    </row>
    <row r="33" spans="1:11" ht="15" customHeight="1" x14ac:dyDescent="0.25">
      <c r="A33" s="84" t="s">
        <v>90</v>
      </c>
      <c r="B33" s="86"/>
      <c r="C33" s="86"/>
      <c r="D33" s="86"/>
      <c r="E33" s="85"/>
      <c r="F33" s="8" t="s">
        <v>8</v>
      </c>
      <c r="G33" s="90">
        <f>'Параметры Т5(2)'!P71</f>
        <v>74</v>
      </c>
      <c r="H33" s="91"/>
      <c r="I33" s="91"/>
      <c r="J33" s="92"/>
    </row>
    <row r="34" spans="1:11" ht="15" customHeight="1" x14ac:dyDescent="0.25">
      <c r="A34" s="84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86"/>
      <c r="C34" s="86"/>
      <c r="D34" s="86"/>
      <c r="E34" s="85"/>
      <c r="F34" s="8" t="s">
        <v>8</v>
      </c>
      <c r="G34" s="90">
        <f>'Параметры Т5(2)'!P72</f>
        <v>106</v>
      </c>
      <c r="H34" s="91"/>
      <c r="I34" s="91"/>
      <c r="J34" s="92"/>
    </row>
    <row r="35" spans="1:11" ht="8.25" customHeight="1" x14ac:dyDescent="0.25">
      <c r="B35" s="3"/>
      <c r="C35" s="6"/>
      <c r="D35" s="6"/>
      <c r="F35" s="6"/>
      <c r="G35" s="93"/>
      <c r="H35" s="93"/>
    </row>
    <row r="36" spans="1:11" ht="18.75" customHeight="1" x14ac:dyDescent="0.3">
      <c r="A36" s="69" t="s">
        <v>26</v>
      </c>
      <c r="B36" s="70"/>
      <c r="C36" s="70"/>
      <c r="D36" s="70"/>
      <c r="E36" s="70"/>
      <c r="F36" s="70"/>
      <c r="G36" s="70"/>
      <c r="H36" s="70"/>
      <c r="I36" s="70"/>
      <c r="J36" s="71"/>
    </row>
    <row r="37" spans="1:11" ht="15" customHeight="1" x14ac:dyDescent="0.25">
      <c r="A37" s="84" t="s">
        <v>260</v>
      </c>
      <c r="B37" s="86"/>
      <c r="C37" s="86"/>
      <c r="D37" s="86"/>
      <c r="E37" s="85"/>
      <c r="F37" s="63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64"/>
      <c r="H37" s="64"/>
      <c r="I37" s="64"/>
      <c r="J37" s="65"/>
      <c r="K37" s="26"/>
    </row>
    <row r="38" spans="1:11" ht="15" customHeight="1" x14ac:dyDescent="0.25">
      <c r="A38" s="84" t="s">
        <v>91</v>
      </c>
      <c r="B38" s="86"/>
      <c r="C38" s="86"/>
      <c r="D38" s="86"/>
      <c r="E38" s="85"/>
      <c r="F38" s="63" t="str">
        <f xml:space="preserve"> IF(F4 = "T5A",  "Воздушное",  "Жидкостное" )</f>
        <v>Жидкостное</v>
      </c>
      <c r="G38" s="64"/>
      <c r="H38" s="64"/>
      <c r="I38" s="64"/>
      <c r="J38" s="65"/>
    </row>
    <row r="39" spans="1:11" ht="60" customHeight="1" x14ac:dyDescent="0.25">
      <c r="A39" s="84" t="s">
        <v>161</v>
      </c>
      <c r="B39" s="86"/>
      <c r="C39" s="86"/>
      <c r="D39" s="86"/>
      <c r="E39" s="85"/>
      <c r="F39" s="17" t="s">
        <v>162</v>
      </c>
      <c r="G39" s="72" t="str">
        <f xml:space="preserve"> IF( 'Параметры Т5(2)'!E3=5,  Вентилятор!K3,  "Нет вентилятора" )</f>
        <v>Нет вентилятора</v>
      </c>
      <c r="H39" s="73"/>
      <c r="I39" s="73"/>
      <c r="J39" s="74"/>
    </row>
    <row r="40" spans="1:11" ht="15" customHeight="1" x14ac:dyDescent="0.25">
      <c r="A40" s="84" t="str">
        <f xml:space="preserve"> IF(F4 = "T5A",  "",  "Расход воды" )</f>
        <v>Расход воды</v>
      </c>
      <c r="B40" s="86"/>
      <c r="C40" s="86"/>
      <c r="D40" s="86"/>
      <c r="E40" s="85"/>
      <c r="F40" s="8" t="str">
        <f xml:space="preserve"> IF(F4 = "T5A",  "",  "m3/h" )</f>
        <v>m3/h</v>
      </c>
      <c r="G40" s="75">
        <f xml:space="preserve"> IF(F4 = "T5A",  "",  'Параметры Т5(2)'!E27 )</f>
        <v>0.72</v>
      </c>
      <c r="H40" s="76"/>
      <c r="I40" s="76"/>
      <c r="J40" s="77"/>
    </row>
    <row r="41" spans="1:11" ht="15" customHeight="1" x14ac:dyDescent="0.25">
      <c r="A41" s="84" t="str">
        <f xml:space="preserve"> IF(F4 = "T5A",  "",  "Перепад давления между входом и выходом" )</f>
        <v>Перепад давления между входом и выходом</v>
      </c>
      <c r="B41" s="86"/>
      <c r="C41" s="86"/>
      <c r="D41" s="86"/>
      <c r="E41" s="85"/>
      <c r="F41" s="8" t="str">
        <f xml:space="preserve"> IF(F4 = "T5A",  "",  "bar" )</f>
        <v>bar</v>
      </c>
      <c r="G41" s="78">
        <f xml:space="preserve"> IF(F4 = "T5A",  "",  'Параметры Т5(2)'!E28 )</f>
        <v>0.47</v>
      </c>
      <c r="H41" s="79"/>
      <c r="I41" s="79"/>
      <c r="J41" s="80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69" t="s">
        <v>150</v>
      </c>
      <c r="B43" s="70"/>
      <c r="C43" s="70"/>
      <c r="D43" s="70"/>
      <c r="E43" s="70"/>
      <c r="F43" s="70"/>
      <c r="G43" s="70"/>
      <c r="H43" s="70"/>
      <c r="I43" s="70"/>
      <c r="J43" s="71"/>
    </row>
    <row r="44" spans="1:11" ht="15" customHeight="1" x14ac:dyDescent="0.25">
      <c r="A44" s="84" t="s">
        <v>104</v>
      </c>
      <c r="B44" s="86"/>
      <c r="C44" s="86"/>
      <c r="D44" s="86"/>
      <c r="E44" s="85"/>
      <c r="F44" s="8" t="s">
        <v>105</v>
      </c>
      <c r="G44" s="66" t="s">
        <v>136</v>
      </c>
      <c r="H44" s="67"/>
      <c r="I44" s="67"/>
      <c r="J44" s="68"/>
    </row>
    <row r="45" spans="1:11" ht="15" customHeight="1" x14ac:dyDescent="0.25">
      <c r="A45" s="84" t="s">
        <v>82</v>
      </c>
      <c r="B45" s="86"/>
      <c r="C45" s="86"/>
      <c r="D45" s="86"/>
      <c r="E45" s="85"/>
      <c r="F45" s="8" t="s">
        <v>83</v>
      </c>
      <c r="G45" s="66">
        <v>55</v>
      </c>
      <c r="H45" s="67"/>
      <c r="I45" s="67"/>
      <c r="J45" s="68"/>
    </row>
    <row r="46" spans="1:11" ht="15" customHeight="1" x14ac:dyDescent="0.25">
      <c r="A46" s="84" t="s">
        <v>85</v>
      </c>
      <c r="B46" s="86"/>
      <c r="C46" s="86"/>
      <c r="D46" s="86"/>
      <c r="E46" s="85"/>
      <c r="F46" s="8" t="s">
        <v>25</v>
      </c>
      <c r="G46" s="66">
        <v>90</v>
      </c>
      <c r="H46" s="67"/>
      <c r="I46" s="67"/>
      <c r="J46" s="68"/>
    </row>
    <row r="47" spans="1:11" ht="17.25" customHeight="1" x14ac:dyDescent="0.25">
      <c r="A47" s="84" t="s">
        <v>115</v>
      </c>
      <c r="B47" s="86"/>
      <c r="C47" s="86"/>
      <c r="D47" s="86"/>
      <c r="E47" s="85"/>
      <c r="F47" s="36" t="s">
        <v>147</v>
      </c>
      <c r="G47" s="66">
        <v>20</v>
      </c>
      <c r="H47" s="67"/>
      <c r="I47" s="67"/>
      <c r="J47" s="68"/>
    </row>
    <row r="48" spans="1:11" ht="17.25" customHeight="1" x14ac:dyDescent="0.25">
      <c r="A48" s="84" t="s">
        <v>84</v>
      </c>
      <c r="B48" s="86"/>
      <c r="C48" s="86"/>
      <c r="D48" s="86"/>
      <c r="E48" s="85"/>
      <c r="F48" s="8" t="s">
        <v>8</v>
      </c>
      <c r="G48" s="66" t="s">
        <v>87</v>
      </c>
      <c r="H48" s="67"/>
      <c r="I48" s="67"/>
      <c r="J48" s="68"/>
    </row>
    <row r="49" spans="1:11" ht="15" customHeight="1" x14ac:dyDescent="0.25">
      <c r="A49" s="84" t="str">
        <f xml:space="preserve"> IF(F4 = "T5A",  "",  "Максимальная температура воды на входе" )</f>
        <v>Максимальная температура воды на входе</v>
      </c>
      <c r="B49" s="86"/>
      <c r="C49" s="86"/>
      <c r="D49" s="86"/>
      <c r="E49" s="85"/>
      <c r="F49" s="8" t="str">
        <f xml:space="preserve"> IF(F4 = "T5A",  "",  "⁰С" )</f>
        <v>⁰С</v>
      </c>
      <c r="G49" s="66">
        <f xml:space="preserve"> IF(F4 = "T5A",  "",  35 )</f>
        <v>35</v>
      </c>
      <c r="H49" s="67"/>
      <c r="I49" s="67"/>
      <c r="J49" s="68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69" t="s">
        <v>75</v>
      </c>
      <c r="B51" s="70"/>
      <c r="C51" s="70"/>
      <c r="D51" s="70"/>
      <c r="E51" s="70"/>
      <c r="F51" s="70"/>
      <c r="G51" s="70"/>
      <c r="H51" s="70"/>
      <c r="I51" s="70"/>
      <c r="J51" s="71"/>
    </row>
    <row r="52" spans="1:11" ht="15" customHeight="1" x14ac:dyDescent="0.25">
      <c r="A52" s="84" t="s">
        <v>163</v>
      </c>
      <c r="B52" s="86"/>
      <c r="C52" s="86"/>
      <c r="D52" s="86"/>
      <c r="E52" s="85"/>
      <c r="F52" s="8" t="s">
        <v>77</v>
      </c>
      <c r="G52" s="66">
        <f>'Параметры Т5(2)'!E20</f>
        <v>210</v>
      </c>
      <c r="H52" s="67"/>
      <c r="I52" s="67"/>
      <c r="J52" s="68"/>
    </row>
    <row r="53" spans="1:11" x14ac:dyDescent="0.25">
      <c r="A53" s="84" t="s">
        <v>121</v>
      </c>
      <c r="B53" s="86"/>
      <c r="C53" s="86"/>
      <c r="D53" s="86"/>
      <c r="E53" s="85"/>
      <c r="F53" s="8" t="s">
        <v>78</v>
      </c>
      <c r="G53" s="66" t="str">
        <f>'Параметры Т5(2)'!E21</f>
        <v>1600x800x600</v>
      </c>
      <c r="H53" s="67"/>
      <c r="I53" s="67"/>
      <c r="J53" s="68"/>
    </row>
    <row r="54" spans="1:11" x14ac:dyDescent="0.25">
      <c r="A54" s="101" t="s">
        <v>173</v>
      </c>
      <c r="B54" s="102"/>
      <c r="C54" s="102"/>
      <c r="D54" s="102"/>
      <c r="E54" s="103"/>
      <c r="F54" s="66" t="str">
        <f>'Параметры Т5(2)'!E22</f>
        <v>Вход снизу, выход снизу</v>
      </c>
      <c r="G54" s="67"/>
      <c r="H54" s="67"/>
      <c r="I54" s="67"/>
      <c r="J54" s="68"/>
    </row>
    <row r="55" spans="1:11" x14ac:dyDescent="0.25">
      <c r="B55" s="3"/>
      <c r="C55" s="6"/>
      <c r="D55" s="6"/>
    </row>
    <row r="56" spans="1:11" ht="15.75" customHeight="1" x14ac:dyDescent="0.25">
      <c r="A56" s="81" t="s">
        <v>148</v>
      </c>
      <c r="B56" s="82"/>
      <c r="C56" s="82"/>
      <c r="D56" s="82"/>
      <c r="E56" s="82"/>
      <c r="F56" s="82"/>
      <c r="G56" s="82"/>
      <c r="H56" s="82"/>
      <c r="I56" s="82"/>
      <c r="J56" s="83"/>
    </row>
    <row r="57" spans="1:11" x14ac:dyDescent="0.25">
      <c r="A57" s="66" t="s">
        <v>140</v>
      </c>
      <c r="B57" s="67"/>
      <c r="C57" s="67"/>
      <c r="D57" s="67"/>
      <c r="E57" s="67"/>
      <c r="F57" s="67"/>
      <c r="G57" s="67"/>
      <c r="H57" s="67"/>
      <c r="I57" s="67"/>
      <c r="J57" s="68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99" t="s">
        <v>139</v>
      </c>
      <c r="B59" s="10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96.7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60</v>
      </c>
      <c r="F63" s="11">
        <f>'Параметры Т5(2)'!H42</f>
        <v>91</v>
      </c>
      <c r="G63" s="11">
        <f>'Параметры Т5(2)'!I42</f>
        <v>88</v>
      </c>
      <c r="H63" s="11">
        <f>'Параметры Т5(2)'!J42</f>
        <v>84</v>
      </c>
      <c r="I63" s="11">
        <f>'Параметры Т5(2)'!K42</f>
        <v>81</v>
      </c>
      <c r="J63" s="11">
        <f>'Параметры Т5(2)'!L42</f>
        <v>78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103.9</v>
      </c>
      <c r="E64" s="12">
        <f>'Параметры Т5(2)'!G43</f>
        <v>50</v>
      </c>
      <c r="F64" s="11">
        <f>'Параметры Т5(2)'!H43</f>
        <v>83.2</v>
      </c>
      <c r="G64" s="11">
        <f>'Параметры Т5(2)'!I43</f>
        <v>77.599999999999994</v>
      </c>
      <c r="H64" s="11">
        <f>'Параметры Т5(2)'!J43</f>
        <v>70.900000000000006</v>
      </c>
      <c r="I64" s="11">
        <f>'Параметры Т5(2)'!K43</f>
        <v>65.599999999999994</v>
      </c>
      <c r="J64" s="11">
        <f>'Параметры Т5(2)'!L43</f>
        <v>60.8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96</v>
      </c>
      <c r="E65" s="12">
        <f>'Параметры Т5(2)'!G44</f>
        <v>71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284</v>
      </c>
      <c r="D66" s="12">
        <f>'Параметры Т5(2)'!F45</f>
        <v>298</v>
      </c>
      <c r="E66" s="12">
        <f>'Параметры Т5(2)'!G45</f>
        <v>298</v>
      </c>
      <c r="F66" s="11">
        <f>'Параметры Т5(2)'!H45</f>
        <v>298</v>
      </c>
      <c r="G66" s="11">
        <f>'Параметры Т5(2)'!I45</f>
        <v>298</v>
      </c>
      <c r="H66" s="11">
        <f>'Параметры Т5(2)'!J45</f>
        <v>298</v>
      </c>
      <c r="I66" s="11">
        <f>'Параметры Т5(2)'!K45</f>
        <v>298</v>
      </c>
      <c r="J66" s="11">
        <f>'Параметры Т5(2)'!L45</f>
        <v>298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315</v>
      </c>
      <c r="D67" s="12">
        <f>'Параметры Т5(2)'!F46</f>
        <v>330</v>
      </c>
      <c r="E67" s="12">
        <f>'Параметры Т5(2)'!G46</f>
        <v>326</v>
      </c>
      <c r="F67" s="11">
        <f>'Параметры Т5(2)'!H46</f>
        <v>330</v>
      </c>
      <c r="G67" s="11">
        <f>'Параметры Т5(2)'!I46</f>
        <v>333</v>
      </c>
      <c r="H67" s="11">
        <f>'Параметры Т5(2)'!J46</f>
        <v>337</v>
      </c>
      <c r="I67" s="11">
        <f>'Параметры Т5(2)'!K46</f>
        <v>341</v>
      </c>
      <c r="J67" s="11">
        <f>'Параметры Т5(2)'!L46</f>
        <v>346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236</v>
      </c>
      <c r="D68" s="12">
        <f>'Параметры Т5(2)'!F47</f>
        <v>253</v>
      </c>
      <c r="E68" s="12">
        <f>'Параметры Т5(2)'!G47</f>
        <v>174</v>
      </c>
      <c r="F68" s="11">
        <f>'Параметры Т5(2)'!H47</f>
        <v>235</v>
      </c>
      <c r="G68" s="11">
        <f>'Параметры Т5(2)'!I47</f>
        <v>236</v>
      </c>
      <c r="H68" s="11">
        <f>'Параметры Т5(2)'!J47</f>
        <v>235</v>
      </c>
      <c r="I68" s="11">
        <f>'Параметры Т5(2)'!K47</f>
        <v>236</v>
      </c>
      <c r="J68" s="11">
        <f>'Параметры Т5(2)'!L47</f>
        <v>236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2.21</v>
      </c>
      <c r="D69" s="13">
        <f>'Параметры Т5(2)'!F67</f>
        <v>2.33</v>
      </c>
      <c r="E69" s="13">
        <f>'Параметры Т5(2)'!G67</f>
        <v>2.36</v>
      </c>
      <c r="F69" s="11">
        <f>'Параметры Т5(2)'!H67</f>
        <v>2.37</v>
      </c>
      <c r="G69" s="11">
        <f>'Параметры Т5(2)'!I67</f>
        <v>2.36</v>
      </c>
      <c r="H69" s="11">
        <f>'Параметры Т5(2)'!J67</f>
        <v>2.36</v>
      </c>
      <c r="I69" s="11">
        <f>'Параметры Т5(2)'!K67</f>
        <v>2.36</v>
      </c>
      <c r="J69" s="11">
        <f>'Параметры Т5(2)'!L67</f>
        <v>2.36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0.65</v>
      </c>
      <c r="D70" s="13">
        <f>'Параметры Т5(2)'!F68</f>
        <v>0.71</v>
      </c>
      <c r="E70" s="13">
        <f>'Параметры Т5(2)'!G68</f>
        <v>0.67</v>
      </c>
      <c r="F70" s="11">
        <f>'Параметры Т5(2)'!H68</f>
        <v>0.7</v>
      </c>
      <c r="G70" s="11">
        <f>'Параметры Т5(2)'!I68</f>
        <v>0.71</v>
      </c>
      <c r="H70" s="11">
        <f>'Параметры Т5(2)'!J68</f>
        <v>0.72</v>
      </c>
      <c r="I70" s="11">
        <f>'Параметры Т5(2)'!K68</f>
        <v>0.74</v>
      </c>
      <c r="J70" s="11">
        <f>'Параметры Т5(2)'!L68</f>
        <v>0.76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2.87</v>
      </c>
      <c r="D71" s="13">
        <f>'Параметры Т5(2)'!F69</f>
        <v>3.04</v>
      </c>
      <c r="E71" s="13">
        <f>'Параметры Т5(2)'!G69</f>
        <v>3.03</v>
      </c>
      <c r="F71" s="13">
        <f>'Параметры Т5(2)'!H69</f>
        <v>3.07</v>
      </c>
      <c r="G71" s="13">
        <f>'Параметры Т5(2)'!I69</f>
        <v>3.07</v>
      </c>
      <c r="H71" s="13">
        <f>'Параметры Т5(2)'!J69</f>
        <v>3.08</v>
      </c>
      <c r="I71" s="13">
        <f>'Параметры Т5(2)'!K69</f>
        <v>3.1</v>
      </c>
      <c r="J71" s="13">
        <f>'Параметры Т5(2)'!L69</f>
        <v>3.12</v>
      </c>
    </row>
    <row r="87" spans="1:8" ht="22.5" customHeight="1" x14ac:dyDescent="0.25"/>
    <row r="88" spans="1:8" s="26" customFormat="1" ht="54" customHeight="1" x14ac:dyDescent="0.25">
      <c r="A88" s="97" t="s">
        <v>246</v>
      </c>
      <c r="B88" s="98"/>
      <c r="C88" s="98"/>
      <c r="D88" s="98"/>
      <c r="E88" s="98"/>
      <c r="F88" s="98"/>
      <c r="G88" s="98"/>
      <c r="H88" s="98"/>
    </row>
    <row r="89" spans="1:8" s="26" customFormat="1" x14ac:dyDescent="0.25"/>
  </sheetData>
  <mergeCells count="99"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G35:H35"/>
    <mergeCell ref="A38:E38"/>
    <mergeCell ref="F37:J37"/>
    <mergeCell ref="A36:J36"/>
    <mergeCell ref="G34:J34"/>
    <mergeCell ref="A29:C29"/>
    <mergeCell ref="A20:C20"/>
    <mergeCell ref="G25:H25"/>
    <mergeCell ref="A24:E24"/>
    <mergeCell ref="A21:E21"/>
    <mergeCell ref="D29:E29"/>
    <mergeCell ref="G27:J27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A43:J43"/>
    <mergeCell ref="G39:J39"/>
    <mergeCell ref="G40:J40"/>
    <mergeCell ref="G41:J41"/>
    <mergeCell ref="F38:J38"/>
    <mergeCell ref="G16:J16"/>
    <mergeCell ref="G19:J19"/>
    <mergeCell ref="G23:J23"/>
    <mergeCell ref="G22:J22"/>
    <mergeCell ref="G21:J21"/>
    <mergeCell ref="G20:J20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60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24441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250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1000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690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910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99.1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98.9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0.64346717087975802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27.3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2.7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22</v>
      </c>
      <c r="F15" s="38"/>
      <c r="G15" s="38"/>
      <c r="H15" s="38"/>
      <c r="I15" s="38"/>
      <c r="J15" s="38"/>
      <c r="K15" s="38"/>
      <c r="L15" s="38"/>
      <c r="M15" s="25"/>
      <c r="N15" s="25"/>
      <c r="O15" s="60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266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267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210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268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264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60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0.47</v>
      </c>
      <c r="F26" s="38"/>
      <c r="G26" s="38"/>
      <c r="H26" s="38"/>
      <c r="I26" s="38"/>
      <c r="J26" s="38"/>
      <c r="K26" s="38"/>
      <c r="L26" s="38"/>
      <c r="M26" s="32"/>
      <c r="N26" s="32"/>
      <c r="O26" s="60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0.47</v>
      </c>
    </row>
    <row r="29" spans="1:15" x14ac:dyDescent="0.25">
      <c r="A29" s="50">
        <f t="shared" si="2"/>
        <v>23</v>
      </c>
      <c r="B29" s="3" t="s">
        <v>19</v>
      </c>
      <c r="C29" t="s">
        <v>265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60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 s="60">
        <v>10</v>
      </c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24441</v>
      </c>
      <c r="F38" s="38">
        <v>24441</v>
      </c>
      <c r="G38" s="38">
        <v>24441</v>
      </c>
      <c r="H38" s="38">
        <v>24441</v>
      </c>
      <c r="I38" s="38">
        <v>24441</v>
      </c>
      <c r="J38" s="38">
        <v>24441</v>
      </c>
      <c r="K38" s="38">
        <v>24441</v>
      </c>
      <c r="L38" s="38">
        <v>24441</v>
      </c>
      <c r="M38" s="1">
        <v>24441</v>
      </c>
      <c r="N38" s="1">
        <v>24441</v>
      </c>
      <c r="O38" s="60">
        <v>24441</v>
      </c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 s="60">
        <v>1</v>
      </c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96.7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91.77</v>
      </c>
      <c r="N40" s="1">
        <v>100</v>
      </c>
      <c r="O40" s="60">
        <v>96.4</v>
      </c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 s="61">
        <v>105</v>
      </c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60</v>
      </c>
      <c r="H42" s="38">
        <v>91</v>
      </c>
      <c r="I42" s="38">
        <v>88</v>
      </c>
      <c r="J42" s="38">
        <v>84</v>
      </c>
      <c r="K42" s="38">
        <v>81</v>
      </c>
      <c r="L42" s="38">
        <v>78</v>
      </c>
      <c r="M42" s="28">
        <v>45</v>
      </c>
      <c r="N42" s="28">
        <v>100</v>
      </c>
      <c r="O42" s="61">
        <v>40</v>
      </c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103.9</v>
      </c>
      <c r="G43" s="38">
        <v>50</v>
      </c>
      <c r="H43" s="38">
        <v>83.2</v>
      </c>
      <c r="I43" s="38">
        <v>77.599999999999994</v>
      </c>
      <c r="J43" s="38">
        <v>70.900000000000006</v>
      </c>
      <c r="K43" s="38">
        <v>65.599999999999994</v>
      </c>
      <c r="L43" s="38">
        <v>60.8</v>
      </c>
      <c r="M43" s="1">
        <v>32.299999999999997</v>
      </c>
      <c r="N43" s="1">
        <v>92.2</v>
      </c>
      <c r="O43" s="60">
        <v>35</v>
      </c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96</v>
      </c>
      <c r="G44" s="38">
        <v>71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63</v>
      </c>
      <c r="N44" s="1">
        <v>108</v>
      </c>
      <c r="O44" s="60">
        <v>46</v>
      </c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284</v>
      </c>
      <c r="F45" s="38">
        <v>298</v>
      </c>
      <c r="G45" s="38">
        <v>298</v>
      </c>
      <c r="H45" s="38">
        <v>298</v>
      </c>
      <c r="I45" s="38">
        <v>298</v>
      </c>
      <c r="J45" s="38">
        <v>298</v>
      </c>
      <c r="K45" s="38">
        <v>298</v>
      </c>
      <c r="L45" s="38">
        <v>298</v>
      </c>
      <c r="M45" s="1">
        <v>298</v>
      </c>
      <c r="N45" s="1">
        <v>298</v>
      </c>
      <c r="O45" s="60">
        <v>298</v>
      </c>
      <c r="P45">
        <f>MAX(E45:L45)</f>
        <v>298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315</v>
      </c>
      <c r="F46" s="38">
        <v>330</v>
      </c>
      <c r="G46" s="38">
        <v>326</v>
      </c>
      <c r="H46" s="38">
        <v>330</v>
      </c>
      <c r="I46" s="38">
        <v>333</v>
      </c>
      <c r="J46" s="38">
        <v>337</v>
      </c>
      <c r="K46" s="38">
        <v>341</v>
      </c>
      <c r="L46" s="38">
        <v>346</v>
      </c>
      <c r="M46" s="1">
        <v>363</v>
      </c>
      <c r="N46" s="1">
        <v>373</v>
      </c>
      <c r="O46" s="60">
        <v>310</v>
      </c>
      <c r="P46">
        <f>MAX(E46:L46)</f>
        <v>346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236</v>
      </c>
      <c r="F47" s="38">
        <v>253</v>
      </c>
      <c r="G47" s="38">
        <v>174</v>
      </c>
      <c r="H47" s="38">
        <v>235</v>
      </c>
      <c r="I47" s="38">
        <v>236</v>
      </c>
      <c r="J47" s="38">
        <v>235</v>
      </c>
      <c r="K47" s="38">
        <v>236</v>
      </c>
      <c r="L47" s="38">
        <v>236</v>
      </c>
      <c r="M47" s="1">
        <v>161</v>
      </c>
      <c r="N47" s="1">
        <v>256</v>
      </c>
      <c r="O47" s="60">
        <v>112</v>
      </c>
      <c r="P47">
        <f>MAX(E47:L47)</f>
        <v>253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27.3</v>
      </c>
      <c r="F48" s="38">
        <v>32.200000000000003</v>
      </c>
      <c r="G48" s="38">
        <v>23.4</v>
      </c>
      <c r="H48" s="38">
        <v>26.9</v>
      </c>
      <c r="I48" s="38">
        <v>22.7</v>
      </c>
      <c r="J48" s="38">
        <v>17.600000000000001</v>
      </c>
      <c r="K48" s="38">
        <v>14.5</v>
      </c>
      <c r="L48" s="38">
        <v>11.7</v>
      </c>
      <c r="M48" s="1">
        <v>11.7</v>
      </c>
      <c r="N48" s="1">
        <v>15.4</v>
      </c>
      <c r="O48" s="60">
        <v>23.4</v>
      </c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12.7</v>
      </c>
      <c r="H49" s="38">
        <v>0</v>
      </c>
      <c r="I49" s="38">
        <v>0</v>
      </c>
      <c r="J49" s="38">
        <v>0.1</v>
      </c>
      <c r="K49" s="38">
        <v>3.6</v>
      </c>
      <c r="L49" s="38">
        <v>7.6</v>
      </c>
      <c r="M49" s="1">
        <v>16.399999999999999</v>
      </c>
      <c r="N49" s="1">
        <v>0</v>
      </c>
      <c r="O49" s="60">
        <v>45.6</v>
      </c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156.19999999999999</v>
      </c>
      <c r="F50" s="38">
        <v>167.5</v>
      </c>
      <c r="G50" s="38">
        <v>100.7</v>
      </c>
      <c r="H50" s="38">
        <v>142.4</v>
      </c>
      <c r="I50" s="38">
        <v>140.1</v>
      </c>
      <c r="J50" s="38">
        <v>136.1</v>
      </c>
      <c r="K50" s="38">
        <v>132.30000000000001</v>
      </c>
      <c r="L50" s="38">
        <v>128.19999999999999</v>
      </c>
      <c r="M50" s="1">
        <v>85.3</v>
      </c>
      <c r="N50" s="1">
        <v>144.6</v>
      </c>
      <c r="O50" s="60">
        <v>67.8</v>
      </c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2.7</v>
      </c>
      <c r="F51" s="38">
        <v>0</v>
      </c>
      <c r="G51" s="38">
        <v>0</v>
      </c>
      <c r="H51" s="38">
        <v>3.1</v>
      </c>
      <c r="I51" s="38">
        <v>7.3</v>
      </c>
      <c r="J51" s="38">
        <v>12.5</v>
      </c>
      <c r="K51" s="38">
        <v>15.5</v>
      </c>
      <c r="L51" s="38">
        <v>18.3</v>
      </c>
      <c r="M51" s="1">
        <v>1</v>
      </c>
      <c r="N51" s="1">
        <v>33.4</v>
      </c>
      <c r="O51" s="60">
        <v>0</v>
      </c>
    </row>
    <row r="52" spans="1:17" ht="18.75" x14ac:dyDescent="0.3">
      <c r="B52" s="4" t="s">
        <v>64</v>
      </c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105.7</v>
      </c>
      <c r="G53" s="38">
        <v>105.3</v>
      </c>
      <c r="H53" s="38">
        <v>105.7</v>
      </c>
      <c r="I53" s="38">
        <v>106</v>
      </c>
      <c r="J53" s="38">
        <v>106.4</v>
      </c>
      <c r="K53" s="38">
        <v>106.9</v>
      </c>
      <c r="L53" s="38">
        <v>107.4</v>
      </c>
      <c r="M53" s="1">
        <v>109.3</v>
      </c>
      <c r="N53" s="1">
        <v>110.4</v>
      </c>
      <c r="O53" s="60">
        <v>103.7</v>
      </c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104.8</v>
      </c>
      <c r="G54" s="38">
        <v>104.4</v>
      </c>
      <c r="H54" s="38">
        <v>104.7</v>
      </c>
      <c r="I54" s="38">
        <v>105</v>
      </c>
      <c r="J54" s="38">
        <v>105.5</v>
      </c>
      <c r="K54" s="38">
        <v>105.9</v>
      </c>
      <c r="L54" s="38">
        <v>106.4</v>
      </c>
      <c r="M54" s="1">
        <v>108.3</v>
      </c>
      <c r="N54" s="1">
        <v>109.4</v>
      </c>
      <c r="O54" s="60">
        <v>102.8</v>
      </c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0.9</v>
      </c>
      <c r="M55" s="1">
        <v>0.9</v>
      </c>
      <c r="N55" s="1">
        <v>0.9</v>
      </c>
      <c r="O55" s="60">
        <v>0.8</v>
      </c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 s="60">
        <v>0.1</v>
      </c>
    </row>
    <row r="57" spans="1:17" s="4" customFormat="1" ht="18.75" x14ac:dyDescent="0.3">
      <c r="A57" s="51"/>
      <c r="B57" s="4" t="s">
        <v>65</v>
      </c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0.621</v>
      </c>
      <c r="F58" s="38">
        <v>0.67400000000000004</v>
      </c>
      <c r="G58" s="38">
        <v>0.47499999999999998</v>
      </c>
      <c r="H58" s="38">
        <v>0.63600000000000001</v>
      </c>
      <c r="I58" s="38">
        <v>0.64200000000000002</v>
      </c>
      <c r="J58" s="38">
        <v>0.64800000000000002</v>
      </c>
      <c r="K58" s="38">
        <v>0.65800000000000003</v>
      </c>
      <c r="L58" s="38">
        <v>0.66700000000000004</v>
      </c>
      <c r="M58" s="1">
        <v>0.48399999999999999</v>
      </c>
      <c r="N58" s="1">
        <v>0.76400000000000001</v>
      </c>
      <c r="O58" s="60">
        <v>0.29499999999999998</v>
      </c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6.0000000000000001E-3</v>
      </c>
      <c r="G59" s="38">
        <v>0.05</v>
      </c>
      <c r="H59" s="38">
        <v>0</v>
      </c>
      <c r="I59" s="38">
        <v>0</v>
      </c>
      <c r="J59" s="38">
        <v>0</v>
      </c>
      <c r="K59" s="38">
        <v>4.0000000000000001E-3</v>
      </c>
      <c r="L59" s="38">
        <v>5.0000000000000001E-3</v>
      </c>
      <c r="M59" s="1">
        <v>3.0000000000000001E-3</v>
      </c>
      <c r="N59" s="1">
        <v>0</v>
      </c>
      <c r="O59" s="60">
        <v>9.7000000000000003E-2</v>
      </c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0.104</v>
      </c>
      <c r="F60" s="38">
        <v>5.8999999999999997E-2</v>
      </c>
      <c r="G60" s="38">
        <v>0.27</v>
      </c>
      <c r="H60" s="38">
        <v>0.17199999999999999</v>
      </c>
      <c r="I60" s="38">
        <v>0.155</v>
      </c>
      <c r="J60" s="38">
        <v>0.14099999999999999</v>
      </c>
      <c r="K60" s="38">
        <v>0.121</v>
      </c>
      <c r="L60" s="38">
        <v>0.104</v>
      </c>
      <c r="M60" s="1">
        <v>0.17499999999999999</v>
      </c>
      <c r="N60" s="1">
        <v>1.2E-2</v>
      </c>
      <c r="O60" s="60">
        <v>0.26600000000000001</v>
      </c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0.72399999999999998</v>
      </c>
      <c r="F61" s="38">
        <v>0.73899999999999999</v>
      </c>
      <c r="G61" s="38">
        <v>0.79500000000000004</v>
      </c>
      <c r="H61" s="38">
        <v>0.80800000000000005</v>
      </c>
      <c r="I61" s="38">
        <v>0.79800000000000004</v>
      </c>
      <c r="J61" s="38">
        <v>0.79</v>
      </c>
      <c r="K61" s="38">
        <v>0.78400000000000003</v>
      </c>
      <c r="L61" s="38">
        <v>0.77600000000000002</v>
      </c>
      <c r="M61" s="1">
        <v>0.66100000000000003</v>
      </c>
      <c r="N61" s="1">
        <v>0.77600000000000002</v>
      </c>
      <c r="O61" s="60">
        <v>0.65800000000000003</v>
      </c>
      <c r="P61">
        <f>MAX(E61:L61)</f>
        <v>0.80800000000000005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1.4E-2</v>
      </c>
      <c r="F62" s="38">
        <v>1.2999999999999999E-2</v>
      </c>
      <c r="G62" s="38">
        <v>0.22800000000000001</v>
      </c>
      <c r="H62" s="38">
        <v>3.9E-2</v>
      </c>
      <c r="I62" s="38">
        <v>3.7999999999999999E-2</v>
      </c>
      <c r="J62" s="38">
        <v>0.04</v>
      </c>
      <c r="K62" s="38">
        <v>4.2999999999999997E-2</v>
      </c>
      <c r="L62" s="38">
        <v>4.3999999999999997E-2</v>
      </c>
      <c r="M62" s="1">
        <v>0.218</v>
      </c>
      <c r="N62" s="1">
        <v>0</v>
      </c>
      <c r="O62" s="60">
        <v>0.41099999999999998</v>
      </c>
      <c r="P62">
        <f>MAX(E62:L62)</f>
        <v>0.22800000000000001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0.59</v>
      </c>
      <c r="F64" s="38">
        <v>0.65</v>
      </c>
      <c r="G64" s="38">
        <v>0.41</v>
      </c>
      <c r="H64" s="38">
        <v>0.59</v>
      </c>
      <c r="I64" s="38">
        <v>0.59</v>
      </c>
      <c r="J64" s="38">
        <v>0.59</v>
      </c>
      <c r="K64" s="38">
        <v>0.59</v>
      </c>
      <c r="L64" s="38">
        <v>0.6</v>
      </c>
      <c r="M64" s="1">
        <v>0.37</v>
      </c>
      <c r="N64" s="1">
        <v>0.66</v>
      </c>
      <c r="O64" s="60">
        <v>0.24</v>
      </c>
      <c r="P64">
        <f t="shared" ref="P64:P69" si="5">MAX(E64:L64)</f>
        <v>0.65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0.73799999999999999</v>
      </c>
      <c r="F65" s="38">
        <v>0.752</v>
      </c>
      <c r="G65" s="38">
        <v>1.0229999999999999</v>
      </c>
      <c r="H65" s="38">
        <v>0.84699999999999998</v>
      </c>
      <c r="I65" s="38">
        <v>0.83599999999999997</v>
      </c>
      <c r="J65" s="38">
        <v>0.83</v>
      </c>
      <c r="K65" s="38">
        <v>0.82699999999999996</v>
      </c>
      <c r="L65" s="38">
        <v>0.82099999999999995</v>
      </c>
      <c r="M65" s="1">
        <v>0.879</v>
      </c>
      <c r="N65" s="1">
        <v>0.77600000000000002</v>
      </c>
      <c r="O65" s="60">
        <v>1.069</v>
      </c>
      <c r="P65">
        <f t="shared" si="5"/>
        <v>1.0229999999999999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0.88</v>
      </c>
      <c r="F66" s="38">
        <v>0.93</v>
      </c>
      <c r="G66" s="38">
        <v>0.93</v>
      </c>
      <c r="H66" s="38">
        <v>0.93</v>
      </c>
      <c r="I66" s="38">
        <v>0.93</v>
      </c>
      <c r="J66" s="38">
        <v>0.94</v>
      </c>
      <c r="K66" s="38">
        <v>0.94</v>
      </c>
      <c r="L66" s="38">
        <v>0.95</v>
      </c>
      <c r="M66" s="1">
        <v>0.96</v>
      </c>
      <c r="N66" s="1">
        <v>0.97</v>
      </c>
      <c r="O66" s="60">
        <v>0.91</v>
      </c>
      <c r="P66">
        <f t="shared" si="5"/>
        <v>0.95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2.21</v>
      </c>
      <c r="F67" s="38">
        <v>2.33</v>
      </c>
      <c r="G67" s="38">
        <v>2.36</v>
      </c>
      <c r="H67" s="38">
        <v>2.37</v>
      </c>
      <c r="I67" s="38">
        <v>2.36</v>
      </c>
      <c r="J67" s="38">
        <v>2.36</v>
      </c>
      <c r="K67" s="38">
        <v>2.36</v>
      </c>
      <c r="L67" s="38">
        <v>2.36</v>
      </c>
      <c r="M67" s="1">
        <v>2.2200000000000002</v>
      </c>
      <c r="N67" s="1">
        <v>2.41</v>
      </c>
      <c r="O67" s="60">
        <v>2.23</v>
      </c>
      <c r="P67">
        <f t="shared" si="5"/>
        <v>2.37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0.65</v>
      </c>
      <c r="F68" s="38">
        <v>0.71</v>
      </c>
      <c r="G68" s="38">
        <v>0.67</v>
      </c>
      <c r="H68" s="38">
        <v>0.7</v>
      </c>
      <c r="I68" s="38">
        <v>0.71</v>
      </c>
      <c r="J68" s="38">
        <v>0.72</v>
      </c>
      <c r="K68" s="38">
        <v>0.74</v>
      </c>
      <c r="L68" s="38">
        <v>0.76</v>
      </c>
      <c r="M68" s="1">
        <v>0.79</v>
      </c>
      <c r="N68" s="1">
        <v>0.86</v>
      </c>
      <c r="O68" s="60">
        <v>0.6</v>
      </c>
      <c r="P68">
        <f t="shared" si="5"/>
        <v>0.76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2.87</v>
      </c>
      <c r="F69" s="38">
        <v>3.04</v>
      </c>
      <c r="G69" s="38">
        <v>3.03</v>
      </c>
      <c r="H69" s="38">
        <v>3.07</v>
      </c>
      <c r="I69" s="38">
        <v>3.07</v>
      </c>
      <c r="J69" s="38">
        <v>3.08</v>
      </c>
      <c r="K69" s="38">
        <v>3.1</v>
      </c>
      <c r="L69" s="38">
        <v>3.12</v>
      </c>
      <c r="M69" s="1">
        <v>3.01</v>
      </c>
      <c r="N69" s="1">
        <v>3.27</v>
      </c>
      <c r="O69" s="60">
        <v>2.83</v>
      </c>
      <c r="P69" s="37">
        <f t="shared" si="5"/>
        <v>3.12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71</v>
      </c>
      <c r="F71" s="38">
        <v>74</v>
      </c>
      <c r="G71" s="38">
        <v>59</v>
      </c>
      <c r="H71" s="38">
        <v>71</v>
      </c>
      <c r="I71" s="38">
        <v>71</v>
      </c>
      <c r="J71" s="38">
        <v>70</v>
      </c>
      <c r="K71" s="38">
        <v>71</v>
      </c>
      <c r="L71" s="38">
        <v>71</v>
      </c>
      <c r="M71" s="1">
        <v>57</v>
      </c>
      <c r="N71" s="1">
        <v>75</v>
      </c>
      <c r="O71" s="60">
        <v>50</v>
      </c>
      <c r="P71" s="37">
        <f>MAX(E71:L71)</f>
        <v>74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95</v>
      </c>
      <c r="F72" s="38">
        <v>96</v>
      </c>
      <c r="G72" s="38">
        <v>106</v>
      </c>
      <c r="H72" s="38">
        <v>102</v>
      </c>
      <c r="I72" s="38">
        <v>101</v>
      </c>
      <c r="J72" s="38">
        <v>101</v>
      </c>
      <c r="K72" s="38">
        <v>100</v>
      </c>
      <c r="L72" s="38">
        <v>100</v>
      </c>
      <c r="M72" s="1">
        <v>94</v>
      </c>
      <c r="N72" s="1">
        <v>98</v>
      </c>
      <c r="O72" s="60">
        <v>99</v>
      </c>
      <c r="P72" s="37">
        <f>MAX(E72:L72)</f>
        <v>106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55</v>
      </c>
      <c r="F73" s="38">
        <v>55</v>
      </c>
      <c r="G73" s="38">
        <v>78</v>
      </c>
      <c r="H73" s="38">
        <v>59</v>
      </c>
      <c r="I73" s="38">
        <v>59</v>
      </c>
      <c r="J73" s="38">
        <v>59</v>
      </c>
      <c r="K73" s="38">
        <v>59</v>
      </c>
      <c r="L73" s="38">
        <v>59</v>
      </c>
      <c r="M73" s="1">
        <v>74</v>
      </c>
      <c r="N73" s="1">
        <v>54</v>
      </c>
      <c r="O73" s="60">
        <v>93</v>
      </c>
      <c r="P73" s="37">
        <f>MAX(E73:L73)</f>
        <v>78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65</v>
      </c>
      <c r="F74" s="38">
        <v>66</v>
      </c>
      <c r="G74" s="38">
        <v>66</v>
      </c>
      <c r="H74" s="38">
        <v>66</v>
      </c>
      <c r="I74" s="38">
        <v>67</v>
      </c>
      <c r="J74" s="38">
        <v>67</v>
      </c>
      <c r="K74" s="38">
        <v>67</v>
      </c>
      <c r="L74" s="38">
        <v>67</v>
      </c>
      <c r="M74" s="1">
        <v>67</v>
      </c>
      <c r="N74" s="1">
        <v>68</v>
      </c>
      <c r="O74" s="60">
        <v>66</v>
      </c>
      <c r="P74" s="37">
        <f>MAX(E74:L74)</f>
        <v>67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 s="60">
        <v>10</v>
      </c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24441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53.125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59">
        <v>1.0053096491487299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 s="62">
        <v>4.375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59">
        <v>6.25E-2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2.83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1.07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3.89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0.47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0.47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210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55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265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84" t="s">
        <v>158</v>
      </c>
      <c r="B3" s="86"/>
      <c r="C3" s="86"/>
      <c r="D3" s="86"/>
      <c r="E3" s="85"/>
      <c r="F3" s="17" t="s">
        <v>159</v>
      </c>
      <c r="G3" s="104" t="s">
        <v>137</v>
      </c>
      <c r="H3" s="105"/>
      <c r="I3" s="105"/>
      <c r="J3" s="106"/>
      <c r="K3" s="104" t="s">
        <v>160</v>
      </c>
      <c r="L3" s="105"/>
      <c r="M3" s="105"/>
      <c r="N3" s="106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2017-04-18T19:06:19Z</cp:lastPrinted>
  <dcterms:created xsi:type="dcterms:W3CDTF">2013-04-21T16:47:23Z</dcterms:created>
  <dcterms:modified xsi:type="dcterms:W3CDTF">2017-04-19T07:33:24Z</dcterms:modified>
</cp:coreProperties>
</file>